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16E931E5-0DDC-4B01-A168-38F2086A715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<sst xmlns="http://schemas.openxmlformats.org/spreadsheetml/2006/main" count="6886" uniqueCount="2448">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</sst>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6</v>
      </c>
      <c r="U43" s="935"/>
      <c r="V43" s="269" t="s">
        <v>59</v>
      </c>
      <c r="W43" s="936" t="s">
        <v>60</v>
      </c>
      <c r="X43" s="936"/>
      <c r="Y43" s="936" t="s">
        <v>57</v>
      </c>
      <c r="Z43" s="937"/>
      <c r="AA43" s="934">
        <v>7</v>
      </c>
      <c r="AB43" s="935"/>
      <c r="AC43" s="270" t="s">
        <v>58</v>
      </c>
      <c r="AD43" s="934">
        <v>5</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2348</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2349</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190"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5" customHeight="1">
      <c r="U58" s="1146" t="s">
        <v>2124</v>
      </c>
      <c r="V58" s="1146"/>
      <c r="W58" s="1146"/>
      <c r="X58" s="1146"/>
      <c r="Y58" s="1146"/>
      <c r="Z58" s="503"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6" t="s">
        <v>2125</v>
      </c>
      <c r="V59" s="1146"/>
      <c r="W59" s="1146"/>
      <c r="X59" s="1146"/>
      <c r="Y59" s="1146"/>
      <c r="Z59" s="503"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6" t="s">
        <v>2126</v>
      </c>
      <c r="V60" s="1146"/>
      <c r="W60" s="1146"/>
      <c r="X60" s="1146"/>
      <c r="Y60" s="1146"/>
      <c r="Z60" s="503"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5" customHeight="1">
      <c r="U61" s="1146" t="s">
        <v>2127</v>
      </c>
      <c r="V61" s="1146"/>
      <c r="W61" s="1146"/>
      <c r="X61" s="1146"/>
      <c r="Y61" s="1146"/>
      <c r="Z61" s="503"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5" customHeight="1">
      <c r="U62" s="1146" t="s">
        <v>2128</v>
      </c>
      <c r="V62" s="1146"/>
      <c r="W62" s="1146"/>
      <c r="X62" s="1146"/>
      <c r="Y62" s="1146"/>
      <c r="Z62" s="503"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89" t="s">
        <v>253</v>
      </c>
      <c r="B2" s="1207" t="s">
        <v>254</v>
      </c>
      <c r="C2" s="1208"/>
      <c r="D2" s="1208"/>
      <c r="E2" s="1209"/>
      <c r="F2" s="1210" t="s">
        <v>255</v>
      </c>
      <c r="G2" s="1211"/>
      <c r="H2" s="1212"/>
      <c r="I2" s="1189" t="s">
        <v>256</v>
      </c>
      <c r="J2" s="1191"/>
      <c r="K2" s="1214" t="s">
        <v>257</v>
      </c>
      <c r="L2" s="1215"/>
      <c r="M2" s="1215"/>
      <c r="N2" s="1215"/>
      <c r="O2" s="1215"/>
      <c r="P2" s="1215"/>
      <c r="Q2" s="1215"/>
      <c r="R2" s="1215"/>
      <c r="S2" s="1215"/>
      <c r="T2" s="1215"/>
      <c r="U2" s="1215"/>
      <c r="V2" s="1215"/>
      <c r="W2" s="1215"/>
      <c r="X2" s="1215"/>
      <c r="Y2" s="1215"/>
      <c r="Z2" s="1215"/>
      <c r="AA2" s="1215"/>
      <c r="AB2" s="1216"/>
      <c r="AC2" s="1204" t="s">
        <v>258</v>
      </c>
      <c r="AD2" s="6"/>
      <c r="AE2" s="1189" t="s">
        <v>253</v>
      </c>
      <c r="AF2" s="1189" t="s">
        <v>2189</v>
      </c>
      <c r="AG2" s="1190"/>
      <c r="AH2" s="1191"/>
      <c r="AJ2" s="8" t="s">
        <v>260</v>
      </c>
      <c r="AK2" s="9" t="s">
        <v>260</v>
      </c>
      <c r="AM2" s="10" t="s">
        <v>204</v>
      </c>
      <c r="AO2" s="10" t="s">
        <v>18</v>
      </c>
      <c r="AQ2" s="11" t="s">
        <v>261</v>
      </c>
      <c r="AS2" s="1197" t="s">
        <v>2066</v>
      </c>
      <c r="AT2" s="1200" t="s">
        <v>259</v>
      </c>
    </row>
    <row r="3" spans="1:46" ht="51.75" customHeight="1" thickBot="1">
      <c r="A3" s="1192"/>
      <c r="B3" s="1217" t="s">
        <v>263</v>
      </c>
      <c r="C3" s="1218"/>
      <c r="D3" s="1218"/>
      <c r="E3" s="1219"/>
      <c r="F3" s="1217" t="s">
        <v>264</v>
      </c>
      <c r="G3" s="1218"/>
      <c r="H3" s="1219"/>
      <c r="I3" s="1203"/>
      <c r="J3" s="1213"/>
      <c r="K3" s="1220" t="s">
        <v>265</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266</v>
      </c>
      <c r="AK3" s="13" t="s">
        <v>266</v>
      </c>
      <c r="AM3" s="14"/>
      <c r="AO3" s="14"/>
      <c r="AQ3" s="15" t="s">
        <v>20</v>
      </c>
      <c r="AS3" s="1198"/>
      <c r="AT3" s="1201"/>
    </row>
    <row r="4" spans="1:46" ht="41.25" customHeight="1" thickBot="1">
      <c r="A4" s="1203"/>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6"/>
      <c r="AD4" s="6"/>
      <c r="AE4" s="1203"/>
      <c r="AF4" s="1192"/>
      <c r="AG4" s="1193"/>
      <c r="AH4" s="1194"/>
      <c r="AJ4" s="12" t="s">
        <v>277</v>
      </c>
      <c r="AK4" s="13" t="s">
        <v>277</v>
      </c>
      <c r="AQ4" s="15" t="s">
        <v>273</v>
      </c>
      <c r="AS4" s="1199"/>
      <c r="AT4" s="1202"/>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2199</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2200</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5" t="s">
        <v>254</v>
      </c>
      <c r="C3" s="1224" t="s">
        <v>255</v>
      </c>
      <c r="D3" s="1224" t="s">
        <v>256</v>
      </c>
      <c r="E3" s="1224" t="s">
        <v>262</v>
      </c>
      <c r="F3" s="1226" t="s">
        <v>2135</v>
      </c>
      <c r="G3" s="1224" t="s">
        <v>2180</v>
      </c>
      <c r="H3" s="1224"/>
      <c r="I3" s="1224" t="s">
        <v>2181</v>
      </c>
      <c r="J3" s="1224"/>
      <c r="K3" s="1224" t="s">
        <v>2182</v>
      </c>
      <c r="L3" s="1224"/>
      <c r="M3" s="1223" t="s">
        <v>2105</v>
      </c>
      <c r="N3" s="1223" t="s">
        <v>2106</v>
      </c>
      <c r="O3" s="1223" t="s">
        <v>2107</v>
      </c>
      <c r="P3" s="1223" t="s">
        <v>2108</v>
      </c>
      <c r="Q3" s="1223" t="s">
        <v>2109</v>
      </c>
      <c r="R3" s="1223" t="s">
        <v>2110</v>
      </c>
      <c r="S3" s="1223" t="s">
        <v>2111</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2211</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東京都</v>
      </c>
      <c r="AJ1" s="994"/>
      <c r="AK1" s="994"/>
      <c r="AL1" s="994"/>
      <c r="AM1" s="994"/>
      <c r="AN1" s="994"/>
      <c r="AO1" s="994"/>
      <c r="AP1" s="994"/>
      <c r="AQ1" s="508" t="s">
        <v>2356</v>
      </c>
      <c r="AS1" s="1181" t="str">
        <f>B9&amp;G9&amp;L9</f>
        <v>処遇加算Ⅰ特定加算Ⅱベア加算なし</v>
      </c>
      <c r="AT1" s="1182"/>
      <c r="AU1" s="1182"/>
      <c r="AV1" s="1182"/>
      <c r="AW1" s="1182"/>
      <c r="AX1" s="1182"/>
      <c r="AY1" s="1182"/>
      <c r="AZ1" s="1182"/>
      <c r="BA1" s="1182"/>
      <c r="BB1" s="1182"/>
      <c r="BC1" s="1182"/>
      <c r="BD1" s="1182"/>
      <c r="BE1" s="1183"/>
      <c r="BF1" s="1180" t="str">
        <f>IFERROR(VLOOKUP(Y5,【参考】数式用!$AJ$2:$AK$24,2,FALSE),"")</f>
        <v>訪問介護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1334567890</v>
      </c>
      <c r="C5" s="1229"/>
      <c r="D5" s="1229"/>
      <c r="E5" s="1229"/>
      <c r="F5" s="1229"/>
      <c r="G5" s="1131" t="s">
        <v>4</v>
      </c>
      <c r="H5" s="1131"/>
      <c r="I5" s="1131"/>
      <c r="J5" s="1132" t="s">
        <v>5</v>
      </c>
      <c r="K5" s="1132"/>
      <c r="L5" s="1132"/>
      <c r="M5" s="1133" t="s">
        <v>6</v>
      </c>
      <c r="N5" s="1133"/>
      <c r="O5" s="1133"/>
      <c r="P5" s="1134">
        <f>IF(Y5="","",IFERROR(INDEX(【参考】数式用3!$G$3:$I$451,MATCH(M5,【参考】数式用3!$F$3:$F$451,0),MATCH(VLOOKUP(Y5,【参考】数式用3!$J$2:$K$26,2,FALSE),【参考】数式用3!$G$2:$I$2,0)),10))</f>
        <v>11.4</v>
      </c>
      <c r="Q5" s="1135"/>
      <c r="R5" s="1135"/>
      <c r="S5" s="1136" t="s">
        <v>7</v>
      </c>
      <c r="T5" s="1137"/>
      <c r="U5" s="1137"/>
      <c r="V5" s="1137"/>
      <c r="W5" s="1137"/>
      <c r="X5" s="1138"/>
      <c r="Y5" s="1152" t="s">
        <v>260</v>
      </c>
      <c r="Z5" s="1152"/>
      <c r="AA5" s="1152"/>
      <c r="AB5" s="1152"/>
      <c r="AC5" s="1152"/>
      <c r="AD5" s="1152"/>
      <c r="AE5" s="1158">
        <v>225000</v>
      </c>
      <c r="AF5" s="1159"/>
      <c r="AG5" s="1159"/>
      <c r="AH5" s="1160"/>
      <c r="AI5" s="1158">
        <v>40000</v>
      </c>
      <c r="AJ5" s="1159"/>
      <c r="AK5" s="1159"/>
      <c r="AL5" s="1160"/>
      <c r="AM5" s="1161">
        <f>AE5-AI5</f>
        <v>185000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新加算Ⅱ</v>
      </c>
      <c r="W8" s="1140"/>
      <c r="X8" s="1140"/>
      <c r="Y8" s="1140"/>
      <c r="Z8" s="1141"/>
      <c r="AA8" s="1154" t="str">
        <f>IFERROR(VLOOKUP(AS1,【参考】数式用2!E6:L23,4,FALSE),"")</f>
        <v>補助金を取得する場合、４月からベア加算の算定が必要。その場合、６月以降は自然と新加算Ⅱに移行可能。</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2">
        <f>IFERROR(VLOOKUP(Y5,【参考】数式用!$A$5:$AB$27,MATCH(V8,【参考】数式用!$B$4:$AB$4,0)+1,FALSE),"")</f>
        <v>0.224</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4" t="str">
        <f>IFERROR(VLOOKUP(AS1,【参考】数式用2!E6:L23,6,FALSE),"")</f>
        <v>４月からベア加算を算定せず、６月から月額賃金改善要件Ⅱも満たさない場合、Ⅴ(３)となる。なお、R7年度以降は月額賃金改善要件Ⅱが必要。</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0.2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4">
        <f>IFERROR(VLOOKUP(AS1,【参考】数式用2!E6:L23,8,FALSE),"")</f>
        <v>0</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49"/>
      <c r="H25" s="1150"/>
      <c r="I25" s="1150"/>
      <c r="J25" s="1150"/>
      <c r="K25" s="1150"/>
      <c r="L25" s="1150"/>
      <c r="M25" s="1150"/>
      <c r="N25" s="1150"/>
      <c r="O25" s="1150"/>
      <c r="P25" s="1150"/>
      <c r="Q25" s="1150"/>
      <c r="R25" s="1150"/>
      <c r="S25" s="1150"/>
      <c r="T25" s="1151"/>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190" t="str">
        <f>IFERROR(IF(G9="特定加算なし","✓",""),"")</f>
        <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0</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7" t="str">
        <f>AS48&amp;AW48&amp;BA48</f>
        <v>処遇加算Ⅰ特定加算Ⅱベア加算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新加算Ⅱ</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2" t="str">
        <f>IFERROR("("&amp;TEXT(AC51/AD53,"#,##0円")&amp;"/月)","")</f>
        <v>(472,416円/月)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223">
        <f>IF(AND(B9&lt;&gt;"処遇加算なし",F15=4),IF(V24="✓",1,IF(V25="✓",2,IF(V26="✓",3,""))),"")</f>
        <v>1</v>
      </c>
      <c r="AA58" s="216"/>
      <c r="AB58" s="220"/>
      <c r="AC58" s="1146" t="s">
        <v>2124</v>
      </c>
      <c r="AD58" s="1146"/>
      <c r="AE58" s="1146"/>
      <c r="AF58" s="1146"/>
      <c r="AG58" s="1146"/>
      <c r="AH58" s="141">
        <v>1</v>
      </c>
      <c r="AI58" s="224"/>
      <c r="AJ58" s="220"/>
      <c r="AK58" s="1146" t="s">
        <v>2124</v>
      </c>
      <c r="AL58" s="1146"/>
      <c r="AM58" s="1146"/>
      <c r="AN58" s="1146"/>
      <c r="AO58" s="1146"/>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223">
        <f>IF(AND(B9&lt;&gt;"処遇加算なし",F15=4),IF(V28="✓",1,IF(V29="✓",2,IF(V30="✓",3,""))),"")</f>
        <v>1</v>
      </c>
      <c r="AA59" s="216"/>
      <c r="AB59" s="220"/>
      <c r="AC59" s="1146" t="s">
        <v>2125</v>
      </c>
      <c r="AD59" s="1146"/>
      <c r="AE59" s="1146"/>
      <c r="AF59" s="1146"/>
      <c r="AG59" s="1146"/>
      <c r="AH59" s="141">
        <v>1</v>
      </c>
      <c r="AI59" s="224"/>
      <c r="AJ59" s="220"/>
      <c r="AK59" s="1146" t="s">
        <v>2125</v>
      </c>
      <c r="AL59" s="1146"/>
      <c r="AM59" s="1146"/>
      <c r="AN59" s="1146"/>
      <c r="AO59" s="1146"/>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223">
        <f>IF(AND(B9&lt;&gt;"処遇加算なし",F15=4),IF(V32="✓",1,IF(V33="✓",2,"")),"")</f>
        <v>1</v>
      </c>
      <c r="AA60" s="216"/>
      <c r="AB60" s="220"/>
      <c r="AC60" s="1146" t="s">
        <v>2126</v>
      </c>
      <c r="AD60" s="1146"/>
      <c r="AE60" s="1146"/>
      <c r="AF60" s="1146"/>
      <c r="AG60" s="1146"/>
      <c r="AH60" s="141">
        <v>1</v>
      </c>
      <c r="AI60" s="224"/>
      <c r="AJ60" s="220"/>
      <c r="AK60" s="1146" t="s">
        <v>2126</v>
      </c>
      <c r="AL60" s="1146"/>
      <c r="AM60" s="1146"/>
      <c r="AN60" s="1146"/>
      <c r="AO60" s="1146"/>
      <c r="AP60" s="141">
        <v>1</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223">
        <f>IF(AND(B9&lt;&gt;"処遇加算なし",F15=4),IF(V36="✓",1,IF(V37="✓",2,"")),"")</f>
        <v>1</v>
      </c>
      <c r="AA61" s="216"/>
      <c r="AB61" s="220"/>
      <c r="AC61" s="1146" t="s">
        <v>2127</v>
      </c>
      <c r="AD61" s="1146"/>
      <c r="AE61" s="1146"/>
      <c r="AF61" s="1146"/>
      <c r="AG61" s="1146"/>
      <c r="AH61" s="141">
        <v>1</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223">
        <f>IF(AND(B9&lt;&gt;"処遇加算なし",F15=4),IF(V40="✓",1,IF(V41="✓",2,"")),"")</f>
        <v>2</v>
      </c>
      <c r="AA62" s="216"/>
      <c r="AB62" s="220"/>
      <c r="AC62" s="1146" t="s">
        <v>2128</v>
      </c>
      <c r="AD62" s="1146"/>
      <c r="AE62" s="1146"/>
      <c r="AF62" s="1146"/>
      <c r="AG62" s="1146"/>
      <c r="AH62" s="141">
        <v>2</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2342</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東京都</v>
      </c>
      <c r="AJ1" s="994"/>
      <c r="AK1" s="994"/>
      <c r="AL1" s="994"/>
      <c r="AM1" s="994"/>
      <c r="AN1" s="994"/>
      <c r="AO1" s="994"/>
      <c r="AP1" s="994"/>
      <c r="AQ1" s="508" t="s">
        <v>2356</v>
      </c>
      <c r="AS1" s="1181" t="str">
        <f>B9&amp;G9&amp;L9</f>
        <v>処遇加算Ⅱ特定加算なしベア加算</v>
      </c>
      <c r="AT1" s="1182"/>
      <c r="AU1" s="1182"/>
      <c r="AV1" s="1182"/>
      <c r="AW1" s="1182"/>
      <c r="AX1" s="1182"/>
      <c r="AY1" s="1182"/>
      <c r="AZ1" s="1182"/>
      <c r="BA1" s="1182"/>
      <c r="BB1" s="1182"/>
      <c r="BC1" s="1182"/>
      <c r="BD1" s="1182"/>
      <c r="BE1" s="1183"/>
      <c r="BF1" s="1180" t="str">
        <f>IFERROR(VLOOKUP(Y5,【参考】数式用!$AJ$2:$AK$24,2,FALSE),"")</f>
        <v>通所介護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1334567891</v>
      </c>
      <c r="C5" s="1229"/>
      <c r="D5" s="1229"/>
      <c r="E5" s="1229"/>
      <c r="F5" s="1229"/>
      <c r="G5" s="1131" t="s">
        <v>4</v>
      </c>
      <c r="H5" s="1131"/>
      <c r="I5" s="1131"/>
      <c r="J5" s="1132" t="s">
        <v>5</v>
      </c>
      <c r="K5" s="1132"/>
      <c r="L5" s="1132"/>
      <c r="M5" s="1133" t="s">
        <v>6</v>
      </c>
      <c r="N5" s="1133"/>
      <c r="O5" s="1133"/>
      <c r="P5" s="1134">
        <f>IF(Y5="","",IFERROR(INDEX(【参考】数式用3!$G$3:$I$451,MATCH(M5,【参考】数式用3!$F$3:$F$451,0),MATCH(VLOOKUP(Y5,【参考】数式用3!$J$2:$K$26,2,FALSE),【参考】数式用3!$G$2:$I$2,0)),10))</f>
        <v>10.9</v>
      </c>
      <c r="Q5" s="1135"/>
      <c r="R5" s="1135"/>
      <c r="S5" s="1136" t="s">
        <v>2350</v>
      </c>
      <c r="T5" s="1137"/>
      <c r="U5" s="1137"/>
      <c r="V5" s="1137"/>
      <c r="W5" s="1137"/>
      <c r="X5" s="1138"/>
      <c r="Y5" s="1152" t="s">
        <v>281</v>
      </c>
      <c r="Z5" s="1152"/>
      <c r="AA5" s="1152"/>
      <c r="AB5" s="1152"/>
      <c r="AC5" s="1152"/>
      <c r="AD5" s="1152"/>
      <c r="AE5" s="1158">
        <v>385000</v>
      </c>
      <c r="AF5" s="1159"/>
      <c r="AG5" s="1159"/>
      <c r="AH5" s="1160"/>
      <c r="AI5" s="1158">
        <v>80000</v>
      </c>
      <c r="AJ5" s="1159"/>
      <c r="AK5" s="1159"/>
      <c r="AL5" s="1160"/>
      <c r="AM5" s="1161">
        <f>AE5-AI5</f>
        <v>305000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新加算Ⅱ</v>
      </c>
      <c r="W8" s="1140"/>
      <c r="X8" s="1140"/>
      <c r="Y8" s="1140"/>
      <c r="Z8" s="1141"/>
      <c r="AA8" s="115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2">
        <f>IFERROR(VLOOKUP(Y5,【参考】数式用!$A$5:$AB$27,MATCH(V8,【参考】数式用!$B$4:$AB$4,0)+1,FALSE),"")</f>
        <v>8.9999999999999983E-2</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4" t="str">
        <f>IFERROR(VLOOKUP(AS1,【参考】数式用2!E6:L23,6,FALSE),"")</f>
        <v>キャリアパス要件Ⅲを「R6年度中の対応の誓約」で満たし、４月から旧処遇加算Ⅰを算定可。その場合、６月以降は自然と新加算Ⅲに移行可能。</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7.9999999999999988E-2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1</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7" t="str">
        <f>AS48&amp;AW48&amp;BA48</f>
        <v>処遇加算Ⅰ特定加算Ⅱベア加算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新加算Ⅱ</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2" t="str">
        <f>IFERROR("("&amp;TEXT(AC51/AD53,"#,##0円")&amp;"/月)","")</f>
        <v>(299,205円/月)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498">
        <f>IF(AND(B9&lt;&gt;"処遇加算なし",F15=4),IF(V24="✓",1,IF(V25="✓",2,IF(V26="✓",3,""))),"")</f>
        <v>1</v>
      </c>
      <c r="AA58" s="216"/>
      <c r="AB58" s="220"/>
      <c r="AC58" s="1146" t="s">
        <v>2124</v>
      </c>
      <c r="AD58" s="1146"/>
      <c r="AE58" s="1146"/>
      <c r="AF58" s="1146"/>
      <c r="AG58" s="1146"/>
      <c r="AH58" s="141">
        <v>1</v>
      </c>
      <c r="AI58" s="224"/>
      <c r="AJ58" s="220"/>
      <c r="AK58" s="1146" t="s">
        <v>2124</v>
      </c>
      <c r="AL58" s="1146"/>
      <c r="AM58" s="1146"/>
      <c r="AN58" s="1146"/>
      <c r="AO58" s="1146"/>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498">
        <f>IF(AND(B9&lt;&gt;"処遇加算なし",F15=4),IF(V28="✓",1,IF(V29="✓",2,IF(V30="✓",3,""))),"")</f>
        <v>1</v>
      </c>
      <c r="AA59" s="216"/>
      <c r="AB59" s="220"/>
      <c r="AC59" s="1146" t="s">
        <v>2125</v>
      </c>
      <c r="AD59" s="1146"/>
      <c r="AE59" s="1146"/>
      <c r="AF59" s="1146"/>
      <c r="AG59" s="1146"/>
      <c r="AH59" s="141">
        <v>1</v>
      </c>
      <c r="AI59" s="224"/>
      <c r="AJ59" s="220"/>
      <c r="AK59" s="1146" t="s">
        <v>2125</v>
      </c>
      <c r="AL59" s="1146"/>
      <c r="AM59" s="1146"/>
      <c r="AN59" s="1146"/>
      <c r="AO59" s="1146"/>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498">
        <f>IF(AND(B9&lt;&gt;"処遇加算なし",F15=4),IF(V32="✓",1,IF(V33="✓",2,"")),"")</f>
        <v>2</v>
      </c>
      <c r="AA60" s="216"/>
      <c r="AB60" s="220"/>
      <c r="AC60" s="1146" t="s">
        <v>2126</v>
      </c>
      <c r="AD60" s="1146"/>
      <c r="AE60" s="1146"/>
      <c r="AF60" s="1146"/>
      <c r="AG60" s="1146"/>
      <c r="AH60" s="141">
        <v>2</v>
      </c>
      <c r="AI60" s="224"/>
      <c r="AJ60" s="220"/>
      <c r="AK60" s="1146" t="s">
        <v>2126</v>
      </c>
      <c r="AL60" s="1146"/>
      <c r="AM60" s="1146"/>
      <c r="AN60" s="1146"/>
      <c r="AO60" s="1146"/>
      <c r="AP60" s="141">
        <v>2</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498">
        <f>IF(AND(B9&lt;&gt;"処遇加算なし",F15=4),IF(V36="✓",1,IF(V37="✓",2,"")),"")</f>
        <v>2</v>
      </c>
      <c r="AA61" s="216"/>
      <c r="AB61" s="220"/>
      <c r="AC61" s="1146" t="s">
        <v>2127</v>
      </c>
      <c r="AD61" s="1146"/>
      <c r="AE61" s="1146"/>
      <c r="AF61" s="1146"/>
      <c r="AG61" s="1146"/>
      <c r="AH61" s="141">
        <v>1</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498">
        <f>IF(AND(B9&lt;&gt;"処遇加算なし",F15=4),IF(V40="✓",1,IF(V41="✓",2,"")),"")</f>
        <v>2</v>
      </c>
      <c r="AA62" s="216"/>
      <c r="AB62" s="220"/>
      <c r="AC62" s="1146" t="s">
        <v>2128</v>
      </c>
      <c r="AD62" s="1146"/>
      <c r="AE62" s="1146"/>
      <c r="AF62" s="1146"/>
      <c r="AG62" s="1146"/>
      <c r="AH62" s="141">
        <v>2</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2351</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千代田区・中央区・港区</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地域密着型通所介護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1334567892</v>
      </c>
      <c r="C5" s="1229"/>
      <c r="D5" s="1229"/>
      <c r="E5" s="1229"/>
      <c r="F5" s="1229"/>
      <c r="G5" s="1131" t="s">
        <v>2355</v>
      </c>
      <c r="H5" s="1131"/>
      <c r="I5" s="1131"/>
      <c r="J5" s="1132" t="s">
        <v>5</v>
      </c>
      <c r="K5" s="1132"/>
      <c r="L5" s="1132"/>
      <c r="M5" s="1133" t="s">
        <v>6</v>
      </c>
      <c r="N5" s="1133"/>
      <c r="O5" s="1133"/>
      <c r="P5" s="1134">
        <f>IF(Y5="","",IFERROR(INDEX(【参考】数式用3!$G$3:$I$451,MATCH(M5,【参考】数式用3!$F$3:$F$451,0),MATCH(VLOOKUP(Y5,【参考】数式用3!$J$2:$K$26,2,FALSE),【参考】数式用3!$G$2:$I$2,0)),10))</f>
        <v>10.9</v>
      </c>
      <c r="Q5" s="1135"/>
      <c r="R5" s="1135"/>
      <c r="S5" s="1136" t="s">
        <v>2354</v>
      </c>
      <c r="T5" s="1137"/>
      <c r="U5" s="1137"/>
      <c r="V5" s="1137"/>
      <c r="W5" s="1137"/>
      <c r="X5" s="1138"/>
      <c r="Y5" s="1152" t="s">
        <v>284</v>
      </c>
      <c r="Z5" s="1152"/>
      <c r="AA5" s="1152"/>
      <c r="AB5" s="1152"/>
      <c r="AC5" s="1152"/>
      <c r="AD5" s="1152"/>
      <c r="AE5" s="1158">
        <v>325000</v>
      </c>
      <c r="AF5" s="1159"/>
      <c r="AG5" s="1159"/>
      <c r="AH5" s="1160"/>
      <c r="AI5" s="1158">
        <v>0</v>
      </c>
      <c r="AJ5" s="1159"/>
      <c r="AK5" s="1159"/>
      <c r="AL5" s="1160"/>
      <c r="AM5" s="1161">
        <f>AE5-AI5</f>
        <v>325000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1</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7" t="str">
        <f>AS48&amp;AW48&amp;BA48</f>
        <v>処遇加算Ⅰ特定加算Ⅱ</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
      </c>
      <c r="AD56" s="1147"/>
      <c r="AE56" s="1147"/>
      <c r="AF56" s="1147"/>
      <c r="AG56" s="1147"/>
      <c r="AH56" s="1147"/>
      <c r="AI56" s="221"/>
      <c r="AJ56" s="220"/>
      <c r="AK56" s="1147" t="str">
        <f>IF(OR(F15=4,F15=5),"R6.6","R"&amp;D15&amp;"."&amp;F15)&amp;"～R"&amp;K15&amp;"."&amp;M15</f>
        <v>R6.10～R7.3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505">
        <f>IF(AND(F15&lt;&gt;4,F15&lt;&gt;5),0,IF(AU8="○",1,3))</f>
        <v>0</v>
      </c>
      <c r="AI58" s="224"/>
      <c r="AJ58" s="220"/>
      <c r="AK58" s="1146" t="s">
        <v>2124</v>
      </c>
      <c r="AL58" s="1146"/>
      <c r="AM58" s="1146"/>
      <c r="AN58" s="1146"/>
      <c r="AO58" s="1146"/>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505">
        <f>IF(AND(F15&lt;&gt;4,F15&lt;&gt;5),0,IF(AV8="○",1,3))</f>
        <v>0</v>
      </c>
      <c r="AI59" s="224"/>
      <c r="AJ59" s="220"/>
      <c r="AK59" s="1146" t="s">
        <v>2125</v>
      </c>
      <c r="AL59" s="1146"/>
      <c r="AM59" s="1146"/>
      <c r="AN59" s="1146"/>
      <c r="AO59" s="1146"/>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505">
        <f>IF(AND(F15&lt;&gt;4,F15&lt;&gt;5),0,IF(AW8="○",1,3))</f>
        <v>0</v>
      </c>
      <c r="AI60" s="224"/>
      <c r="AJ60" s="220"/>
      <c r="AK60" s="1146" t="s">
        <v>2126</v>
      </c>
      <c r="AL60" s="1146"/>
      <c r="AM60" s="1146"/>
      <c r="AN60" s="1146"/>
      <c r="AO60" s="1146"/>
      <c r="AP60" s="141">
        <v>2</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505">
        <f>IF(AND(F15&lt;&gt;4,F15&lt;&gt;5),0,IF(AX8="○",1,2))</f>
        <v>0</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505">
        <f>IF(AND(F15&lt;&gt;4,F15&lt;&gt;5),0,IF(AY8="○",1,2))</f>
        <v>0</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2343</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中央区</v>
      </c>
      <c r="AJ1" s="994"/>
      <c r="AK1" s="994"/>
      <c r="AL1" s="994"/>
      <c r="AM1" s="994"/>
      <c r="AN1" s="994"/>
      <c r="AO1" s="994"/>
      <c r="AP1" s="994"/>
      <c r="AQ1" s="508" t="s">
        <v>2356</v>
      </c>
      <c r="AS1" s="1181" t="str">
        <f>B9&amp;G9&amp;L9</f>
        <v>処遇加算Ⅲ特定加算なしベア加算なし</v>
      </c>
      <c r="AT1" s="1182"/>
      <c r="AU1" s="1182"/>
      <c r="AV1" s="1182"/>
      <c r="AW1" s="1182"/>
      <c r="AX1" s="1182"/>
      <c r="AY1" s="1182"/>
      <c r="AZ1" s="1182"/>
      <c r="BA1" s="1182"/>
      <c r="BB1" s="1182"/>
      <c r="BC1" s="1182"/>
      <c r="BD1" s="1182"/>
      <c r="BE1" s="1183"/>
      <c r="BF1" s="1180" t="str">
        <f>IFERROR(VLOOKUP(Y5,【参考】数式用!$AJ$2:$AK$24,2,FALSE),"")</f>
        <v>介護予防_小規模多機能型居宅介護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1334567893</v>
      </c>
      <c r="C5" s="1229"/>
      <c r="D5" s="1229"/>
      <c r="E5" s="1229"/>
      <c r="F5" s="1229"/>
      <c r="G5" s="1131" t="s">
        <v>2352</v>
      </c>
      <c r="H5" s="1131"/>
      <c r="I5" s="1131"/>
      <c r="J5" s="1132" t="s">
        <v>5</v>
      </c>
      <c r="K5" s="1132"/>
      <c r="L5" s="1132"/>
      <c r="M5" s="1133" t="s">
        <v>1242</v>
      </c>
      <c r="N5" s="1133"/>
      <c r="O5" s="1133"/>
      <c r="P5" s="1134">
        <f>IF(Y5="","",IFERROR(INDEX(【参考】数式用3!$G$3:$I$451,MATCH(M5,【参考】数式用3!$F$3:$F$451,0),MATCH(VLOOKUP(Y5,【参考】数式用3!$J$2:$K$26,2,FALSE),【参考】数式用3!$G$2:$I$2,0)),10))</f>
        <v>11.1</v>
      </c>
      <c r="Q5" s="1135"/>
      <c r="R5" s="1135"/>
      <c r="S5" s="1136" t="s">
        <v>2353</v>
      </c>
      <c r="T5" s="1137"/>
      <c r="U5" s="1137"/>
      <c r="V5" s="1137"/>
      <c r="W5" s="1137"/>
      <c r="X5" s="1138"/>
      <c r="Y5" s="1152" t="s">
        <v>292</v>
      </c>
      <c r="Z5" s="1152"/>
      <c r="AA5" s="1152"/>
      <c r="AB5" s="1152"/>
      <c r="AC5" s="1152"/>
      <c r="AD5" s="1152"/>
      <c r="AE5" s="1158">
        <v>425000</v>
      </c>
      <c r="AF5" s="1159"/>
      <c r="AG5" s="1159"/>
      <c r="AH5" s="1160"/>
      <c r="AI5" s="1158">
        <v>80000</v>
      </c>
      <c r="AJ5" s="1159"/>
      <c r="AK5" s="1159"/>
      <c r="AL5" s="1160"/>
      <c r="AM5" s="1161">
        <f>AE5-AI5</f>
        <v>345000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新加算Ⅳ</v>
      </c>
      <c r="W8" s="1140"/>
      <c r="X8" s="1140"/>
      <c r="Y8" s="1140"/>
      <c r="Z8" s="1141"/>
      <c r="AA8" s="115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2">
        <f>IFERROR(VLOOKUP(Y5,【参考】数式用!$A$5:$AB$27,MATCH(V8,【参考】数式用!$B$4:$AB$4,0)+1,FALSE),"")</f>
        <v>0.106</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8.8999999999999996E-2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7" t="str">
        <f>AS48&amp;AW48&amp;BA48</f>
        <v>処遇加算Ⅱ特定加算なしベア加算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新加算Ⅳ</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2" t="str">
        <f>IFERROR("("&amp;TEXT(AC51/AD53,"#,##0円")&amp;"/月)","")</f>
        <v>(405,927円/月)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2124</v>
      </c>
      <c r="V58" s="1146"/>
      <c r="W58" s="1146"/>
      <c r="X58" s="1146"/>
      <c r="Y58" s="1146"/>
      <c r="Z58" s="498">
        <f>IF(AND(B9&lt;&gt;"処遇加算なし",F15=4),IF(V24="✓",1,IF(V25="✓",2,IF(V26="✓",3,""))),"")</f>
        <v>2</v>
      </c>
      <c r="AA58" s="216"/>
      <c r="AB58" s="220"/>
      <c r="AC58" s="1146" t="s">
        <v>2124</v>
      </c>
      <c r="AD58" s="1146"/>
      <c r="AE58" s="1146"/>
      <c r="AF58" s="1146"/>
      <c r="AG58" s="1146"/>
      <c r="AH58" s="141">
        <v>2</v>
      </c>
      <c r="AI58" s="224"/>
      <c r="AJ58" s="220"/>
      <c r="AK58" s="1146" t="s">
        <v>2124</v>
      </c>
      <c r="AL58" s="1146"/>
      <c r="AM58" s="1146"/>
      <c r="AN58" s="1146"/>
      <c r="AO58" s="1146"/>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2125</v>
      </c>
      <c r="V59" s="1146"/>
      <c r="W59" s="1146"/>
      <c r="X59" s="1146"/>
      <c r="Y59" s="1146"/>
      <c r="Z59" s="498">
        <f>IF(AND(B9&lt;&gt;"処遇加算なし",F15=4),IF(V28="✓",1,IF(V29="✓",2,IF(V30="✓",3,""))),"")</f>
        <v>2</v>
      </c>
      <c r="AA59" s="216"/>
      <c r="AB59" s="220"/>
      <c r="AC59" s="1146" t="s">
        <v>2125</v>
      </c>
      <c r="AD59" s="1146"/>
      <c r="AE59" s="1146"/>
      <c r="AF59" s="1146"/>
      <c r="AG59" s="1146"/>
      <c r="AH59" s="141">
        <v>1</v>
      </c>
      <c r="AI59" s="224"/>
      <c r="AJ59" s="220"/>
      <c r="AK59" s="1146" t="s">
        <v>2125</v>
      </c>
      <c r="AL59" s="1146"/>
      <c r="AM59" s="1146"/>
      <c r="AN59" s="1146"/>
      <c r="AO59" s="1146"/>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2126</v>
      </c>
      <c r="V60" s="1146"/>
      <c r="W60" s="1146"/>
      <c r="X60" s="1146"/>
      <c r="Y60" s="1146"/>
      <c r="Z60" s="498">
        <f>IF(AND(B9&lt;&gt;"処遇加算なし",F15=4),IF(V32="✓",1,IF(V33="✓",2,"")),"")</f>
        <v>2</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2127</v>
      </c>
      <c r="V61" s="1146"/>
      <c r="W61" s="1146"/>
      <c r="X61" s="1146"/>
      <c r="Y61" s="1146"/>
      <c r="Z61" s="498">
        <f>IF(AND(B9&lt;&gt;"処遇加算なし",F15=4),IF(V36="✓",1,IF(V37="✓",2,"")),"")</f>
        <v>2</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2128</v>
      </c>
      <c r="V62" s="1146"/>
      <c r="W62" s="1146"/>
      <c r="X62" s="1146"/>
      <c r="Y62" s="1146"/>
      <c r="Z62" s="498">
        <f>IF(AND(B9&lt;&gt;"処遇加算なし",F15=4),IF(V40="✓",1,IF(V41="✓",2,"")),"")</f>
        <v>2</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2344</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2345</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2346</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2347</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2024-04-10T11:45:41Z</dcterms:modified>
</cp:coreProperties>
</file>